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'видатки'!$A$1:$F$169</definedName>
  </definedNames>
  <calcPr fullCalcOnLoad="1"/>
</workbook>
</file>

<file path=xl/sharedStrings.xml><?xml version="1.0" encoding="utf-8"?>
<sst xmlns="http://schemas.openxmlformats.org/spreadsheetml/2006/main" count="302" uniqueCount="204">
  <si>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</si>
  <si>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</si>
  <si>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</si>
  <si>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</si>
  <si>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</si>
  <si>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</si>
  <si>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</si>
  <si>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</si>
  <si>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</si>
  <si>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</si>
  <si>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</si>
  <si>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</si>
  <si>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</si>
  <si>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</si>
  <si>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</si>
  <si>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</si>
  <si>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</si>
  <si>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</si>
  <si>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</si>
  <si>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</si>
  <si>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</si>
  <si>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</si>
  <si>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</si>
  <si>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</si>
  <si>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</si>
  <si>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</si>
  <si>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</si>
  <si>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</si>
  <si>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</si>
  <si>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</si>
  <si>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</si>
  <si>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</si>
  <si>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</si>
  <si>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</si>
  <si>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</si>
  <si>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</si>
  <si>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</si>
  <si>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</si>
  <si>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</si>
  <si>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</si>
  <si>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</si>
  <si>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</si>
  <si>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</si>
  <si>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</si>
  <si>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</si>
  <si>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</si>
  <si>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</si>
  <si>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</si>
  <si>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</si>
  <si>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</si>
  <si>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</si>
  <si>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</si>
  <si>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</si>
  <si>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</si>
  <si>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</si>
  <si>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</si>
  <si>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</si>
  <si>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</si>
  <si>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</si>
  <si>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</si>
  <si>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</si>
  <si>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</si>
  <si>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</si>
  <si>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</si>
  <si>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</si>
  <si>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Будівництво-1 освітніх установ та закладів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</si>
  <si>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</si>
  <si>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</si>
  <si>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</si>
  <si>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</si>
  <si>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</si>
  <si>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</si>
  <si>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</si>
  <si>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</si>
  <si>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</si>
  <si>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</si>
  <si>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</si>
  <si>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</si>
  <si>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</si>
  <si>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</si>
  <si>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</si>
  <si>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</si>
  <si>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</si>
  <si>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</si>
  <si>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</si>
  <si>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</si>
  <si>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</si>
  <si>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</si>
  <si>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</si>
  <si>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</si>
  <si>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</si>
  <si>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</si>
  <si>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</si>
  <si>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</si>
  <si>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</si>
  <si>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</si>
  <si>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</si>
  <si>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</si>
  <si>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</si>
  <si>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</si>
  <si>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</si>
  <si>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</si>
  <si>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</si>
  <si>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</si>
  <si>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</si>
  <si>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</si>
  <si>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</si>
  <si>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</si>
  <si>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</si>
  <si>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</si>
  <si>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</si>
  <si>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</si>
  <si>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</si>
  <si>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</si>
  <si>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</si>
  <si>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</si>
  <si>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</si>
  <si>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</si>
  <si>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</si>
  <si>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</si>
  <si>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</si>
  <si>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</si>
  <si>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</si>
  <si>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</si>
  <si>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</si>
  <si>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</si>
  <si>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</si>
  <si>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</si>
  <si>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</si>
  <si>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</si>
  <si>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</si>
  <si>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</si>
  <si>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</si>
  <si>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</si>
  <si>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</si>
  <si>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</si>
  <si>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</si>
  <si>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1514060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</si>
  <si>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</si>
  <si>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</si>
  <si>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</si>
  <si>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</si>
  <si>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</si>
  <si>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</si>
  <si>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</si>
  <si>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</si>
  <si>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</si>
  <si>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</si>
  <si>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</si>
  <si>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</si>
  <si>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</si>
  <si>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</si>
  <si>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</si>
  <si>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</si>
  <si>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</si>
  <si>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</si>
  <si>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1511010</t>
  </si>
  <si>
    <t>1512020</t>
  </si>
  <si>
    <t>1517321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</si>
  <si>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</si>
  <si>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</si>
  <si>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</si>
  <si>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</si>
  <si>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</si>
  <si>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t xml:space="preserve">Затверджено з урахуванням змін                              на 2022 рік </t>
  </si>
  <si>
    <t>0217610</t>
  </si>
  <si>
    <t>Сприяння розвитку малого та середнього підприємництва</t>
  </si>
  <si>
    <t>0218240</t>
  </si>
  <si>
    <t>Заходи та роботи з територіальної оборони</t>
  </si>
  <si>
    <t>0611041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</si>
  <si>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</si>
  <si>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</si>
  <si>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0216014</t>
  </si>
  <si>
    <t>Забезпечення збору та вивезення сміття і відходів</t>
  </si>
  <si>
    <t>0216017</t>
  </si>
  <si>
    <t>Інша діяльність, пов`язана з експлуатацією об`єктів житлово-комунального господарства</t>
  </si>
  <si>
    <t>0217670</t>
  </si>
  <si>
    <t>Внески до статутного капіталу суб`єктів господарювання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</si>
  <si>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</si>
  <si>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</si>
  <si>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</si>
  <si>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</si>
  <si>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0611021</t>
  </si>
  <si>
    <t>0611031</t>
  </si>
  <si>
    <t>0813031</t>
  </si>
  <si>
    <t>Надання спеціалізованої освіти мистецькими школами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</si>
  <si>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</si>
  <si>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</si>
  <si>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</t>
    </r>
    <r>
      <rPr>
        <sz val="10"/>
        <rFont val="Times New Roman"/>
        <family val="1"/>
      </rPr>
      <t>(відповідальний виконавець)</t>
    </r>
  </si>
  <si>
    <t>1511070</t>
  </si>
  <si>
    <t>1511141</t>
  </si>
  <si>
    <t>1516017</t>
  </si>
  <si>
    <r>
      <t xml:space="preserve">Управління соціального захисту населення виконавчого комітету Нетішинської міської ради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</si>
  <si>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</si>
  <si>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                             </t>
    </r>
    <r>
      <rPr>
        <sz val="10"/>
        <rFont val="Times New Roman"/>
        <family val="1"/>
      </rPr>
      <t>(відповідальний виконавець)</t>
    </r>
  </si>
  <si>
    <t>ІІ. Видатки спеціального фонду бюджету Нетішинської міської територіальної громади</t>
  </si>
  <si>
    <t>І. Видатки загального фонду бюджету Нетішинської міської територіальної громади</t>
  </si>
  <si>
    <t xml:space="preserve">про виконання  бюджету Нетішинської міської територіальної громади за січень-грудень 2022 року </t>
  </si>
  <si>
    <t>Касові видатки за січень - грудень               2022 року</t>
  </si>
  <si>
    <t>грн</t>
  </si>
  <si>
    <t>грн.</t>
  </si>
  <si>
    <t>Інші заходи за рахунок коштів резервного фонду місцевого бюджету</t>
  </si>
  <si>
    <t>__.__.2023 № __/_____</t>
  </si>
  <si>
    <t>Рішення                        сесії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</si>
</sst>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" fontId="18" fillId="0" borderId="0" xfId="0" applyNumberFormat="1" applyFont="1" applyAlignment="1">
      <alignment horizontal="right"/>
    </xf>
    <xf numFmtId="49" fontId="22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righ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SheetLayoutView="75" zoomScalePageLayoutView="0" workbookViewId="0" topLeftCell="A145">
      <selection activeCell="B6" sqref="B6"/>
    </sheetView>
  </sheetViews>
  <sheetFormatPr defaultColWidth="9.00390625" defaultRowHeight="12.75"/>
  <cols>
    <col min="1" max="1" width="9.25390625" style="1" customWidth="1"/>
    <col min="2" max="2" width="50.25390625" style="1" customWidth="1"/>
    <col min="3" max="3" width="13.875" style="1" customWidth="1"/>
    <col min="4" max="4" width="14.125" style="1" customWidth="1"/>
    <col min="5" max="5" width="14.375" style="1" customWidth="1"/>
    <col min="6" max="6" width="8.25390625" style="1" customWidth="1"/>
    <col min="7" max="16384" width="9.125" style="1" customWidth="1"/>
  </cols>
  <sheetData>
    <row r="1" spans="2:7" ht="18" customHeight="1">
      <c r="B1" s="25"/>
      <c r="C1" s="62" t="s">
        <v>47</v>
      </c>
      <c r="D1" s="62"/>
      <c r="E1" s="63"/>
      <c r="F1" s="63"/>
      <c r="G1" s="6"/>
    </row>
    <row r="2" spans="2:7" ht="18.75">
      <c r="B2" s="25"/>
      <c r="C2" s="64" t="s">
        <v>66</v>
      </c>
      <c r="D2" s="64"/>
      <c r="E2" s="64"/>
      <c r="F2" s="64"/>
      <c r="G2" s="6"/>
    </row>
    <row r="3" spans="2:7" ht="15.75" customHeight="1">
      <c r="B3" s="25"/>
      <c r="C3" s="64" t="s">
        <v>203</v>
      </c>
      <c r="D3" s="64"/>
      <c r="E3" s="64"/>
      <c r="F3" s="64"/>
      <c r="G3" s="2"/>
    </row>
    <row r="4" spans="2:7" ht="15.75" customHeight="1">
      <c r="B4" s="25"/>
      <c r="C4" s="62" t="s">
        <v>67</v>
      </c>
      <c r="D4" s="62"/>
      <c r="E4" s="62"/>
      <c r="F4" s="62"/>
      <c r="G4" s="2"/>
    </row>
    <row r="5" spans="2:6" ht="18.75" customHeight="1">
      <c r="B5" s="25"/>
      <c r="C5" s="64" t="s">
        <v>202</v>
      </c>
      <c r="D5" s="64"/>
      <c r="E5" s="64"/>
      <c r="F5" s="64"/>
    </row>
    <row r="6" spans="2:6" ht="18.75" customHeight="1">
      <c r="B6" s="25"/>
      <c r="C6" s="64"/>
      <c r="D6" s="64"/>
      <c r="E6" s="64"/>
      <c r="F6" s="64"/>
    </row>
    <row r="7" spans="1:6" ht="16.5">
      <c r="A7" s="59" t="s">
        <v>2</v>
      </c>
      <c r="B7" s="60"/>
      <c r="C7" s="60"/>
      <c r="D7" s="60"/>
      <c r="E7" s="60"/>
      <c r="F7" s="60"/>
    </row>
    <row r="8" spans="1:6" ht="16.5">
      <c r="A8" s="59" t="s">
        <v>197</v>
      </c>
      <c r="B8" s="60"/>
      <c r="C8" s="60"/>
      <c r="D8" s="60"/>
      <c r="E8" s="60"/>
      <c r="F8" s="60"/>
    </row>
    <row r="9" spans="1:6" ht="21.75" customHeight="1">
      <c r="A9" s="50" t="s">
        <v>196</v>
      </c>
      <c r="B9" s="45"/>
      <c r="C9" s="46"/>
      <c r="D9" s="47"/>
      <c r="E9" s="8"/>
      <c r="F9" s="55" t="s">
        <v>199</v>
      </c>
    </row>
    <row r="10" spans="1:6" ht="57.75" customHeight="1">
      <c r="A10" s="43" t="s">
        <v>162</v>
      </c>
      <c r="B10" s="3" t="s">
        <v>43</v>
      </c>
      <c r="C10" s="43" t="s">
        <v>164</v>
      </c>
      <c r="D10" s="43" t="s">
        <v>198</v>
      </c>
      <c r="E10" s="42" t="s">
        <v>0</v>
      </c>
      <c r="F10" s="42" t="s">
        <v>1</v>
      </c>
    </row>
    <row r="11" spans="1:6" ht="12.75">
      <c r="A11" s="9" t="s">
        <v>3</v>
      </c>
      <c r="B11" s="10">
        <v>2</v>
      </c>
      <c r="C11" s="11">
        <v>3</v>
      </c>
      <c r="D11" s="11">
        <v>4</v>
      </c>
      <c r="E11" s="12" t="s">
        <v>4</v>
      </c>
      <c r="F11" s="12" t="s">
        <v>5</v>
      </c>
    </row>
    <row r="12" spans="1:6" ht="26.25" customHeight="1">
      <c r="A12" s="31" t="s">
        <v>70</v>
      </c>
      <c r="B12" s="32" t="s">
        <v>72</v>
      </c>
      <c r="C12" s="17">
        <f>C13</f>
        <v>125670518.6</v>
      </c>
      <c r="D12" s="17">
        <f>D13</f>
        <v>116583578.58000001</v>
      </c>
      <c r="E12" s="17">
        <f>E13</f>
        <v>-9086940.01999998</v>
      </c>
      <c r="F12" s="18">
        <f>F13</f>
        <v>92.76923488401998</v>
      </c>
    </row>
    <row r="13" spans="1:6" ht="26.25" customHeight="1">
      <c r="A13" s="31" t="s">
        <v>71</v>
      </c>
      <c r="B13" s="32" t="s">
        <v>194</v>
      </c>
      <c r="C13" s="17">
        <f>SUM(C14:C34)</f>
        <v>125670518.6</v>
      </c>
      <c r="D13" s="17">
        <f>D14+D15+D16+D17+D18+D19+D20+D21+D22+D23+D25+D26+D27+D28+D29+D30+D24+D31+D32+D33+D34</f>
        <v>116583578.58000001</v>
      </c>
      <c r="E13" s="17">
        <f aca="true" t="shared" si="0" ref="E13:E30">D13-C13</f>
        <v>-9086940.01999998</v>
      </c>
      <c r="F13" s="18">
        <f>D13/C13*100</f>
        <v>92.76923488401998</v>
      </c>
    </row>
    <row r="14" spans="1:6" ht="51.75" customHeight="1">
      <c r="A14" s="52" t="s">
        <v>76</v>
      </c>
      <c r="B14" s="53" t="s">
        <v>6</v>
      </c>
      <c r="C14" s="54">
        <v>34250846.6</v>
      </c>
      <c r="D14" s="54">
        <v>33102662.89</v>
      </c>
      <c r="E14" s="14">
        <f t="shared" si="0"/>
        <v>-1148183.710000001</v>
      </c>
      <c r="F14" s="15">
        <f aca="true" t="shared" si="1" ref="F14:F30">SUM(D14/C14*100)</f>
        <v>96.64772166536754</v>
      </c>
    </row>
    <row r="15" spans="1:6" ht="12.75" customHeight="1">
      <c r="A15" s="52" t="s">
        <v>77</v>
      </c>
      <c r="B15" s="53" t="s">
        <v>7</v>
      </c>
      <c r="C15" s="54">
        <v>428375</v>
      </c>
      <c r="D15" s="54">
        <v>422361</v>
      </c>
      <c r="E15" s="14">
        <f t="shared" si="0"/>
        <v>-6014</v>
      </c>
      <c r="F15" s="15">
        <f t="shared" si="1"/>
        <v>98.59608987452583</v>
      </c>
    </row>
    <row r="16" spans="1:6" ht="12.75" customHeight="1">
      <c r="A16" s="52" t="s">
        <v>78</v>
      </c>
      <c r="B16" s="53" t="s">
        <v>8</v>
      </c>
      <c r="C16" s="54">
        <f>20484223+850471</f>
        <v>21334694</v>
      </c>
      <c r="D16" s="54">
        <v>21055238.12</v>
      </c>
      <c r="E16" s="14">
        <f t="shared" si="0"/>
        <v>-279455.87999999896</v>
      </c>
      <c r="F16" s="15">
        <f t="shared" si="1"/>
        <v>98.69013410738397</v>
      </c>
    </row>
    <row r="17" spans="1:6" ht="27.75" customHeight="1">
      <c r="A17" s="52" t="s">
        <v>79</v>
      </c>
      <c r="B17" s="53" t="s">
        <v>9</v>
      </c>
      <c r="C17" s="54">
        <v>2137340</v>
      </c>
      <c r="D17" s="54">
        <v>1964213.07</v>
      </c>
      <c r="E17" s="14">
        <f t="shared" si="0"/>
        <v>-173126.92999999993</v>
      </c>
      <c r="F17" s="15">
        <f t="shared" si="1"/>
        <v>91.89988817876427</v>
      </c>
    </row>
    <row r="18" spans="1:6" ht="12.75" customHeight="1">
      <c r="A18" s="52" t="s">
        <v>80</v>
      </c>
      <c r="B18" s="53" t="s">
        <v>10</v>
      </c>
      <c r="C18" s="54">
        <v>132000</v>
      </c>
      <c r="D18" s="54">
        <v>132000</v>
      </c>
      <c r="E18" s="14">
        <f t="shared" si="0"/>
        <v>0</v>
      </c>
      <c r="F18" s="15">
        <f t="shared" si="1"/>
        <v>100</v>
      </c>
    </row>
    <row r="19" spans="1:6" ht="12.75" customHeight="1">
      <c r="A19" s="52" t="s">
        <v>81</v>
      </c>
      <c r="B19" s="53" t="s">
        <v>11</v>
      </c>
      <c r="C19" s="54">
        <v>145500</v>
      </c>
      <c r="D19" s="54">
        <v>144500</v>
      </c>
      <c r="E19" s="14">
        <f t="shared" si="0"/>
        <v>-1000</v>
      </c>
      <c r="F19" s="15">
        <f t="shared" si="1"/>
        <v>99.3127147766323</v>
      </c>
    </row>
    <row r="20" spans="1:6" ht="12.75" customHeight="1">
      <c r="A20" s="52" t="s">
        <v>82</v>
      </c>
      <c r="B20" s="53" t="s">
        <v>12</v>
      </c>
      <c r="C20" s="54">
        <v>3073000</v>
      </c>
      <c r="D20" s="54">
        <v>1621826.72</v>
      </c>
      <c r="E20" s="14">
        <f t="shared" si="0"/>
        <v>-1451173.28</v>
      </c>
      <c r="F20" s="15">
        <f t="shared" si="1"/>
        <v>52.77665863976571</v>
      </c>
    </row>
    <row r="21" spans="1:6" ht="24" customHeight="1">
      <c r="A21" s="52" t="s">
        <v>83</v>
      </c>
      <c r="B21" s="53" t="s">
        <v>13</v>
      </c>
      <c r="C21" s="54">
        <v>693025</v>
      </c>
      <c r="D21" s="54">
        <v>692948.5</v>
      </c>
      <c r="E21" s="14">
        <f t="shared" si="0"/>
        <v>-76.5</v>
      </c>
      <c r="F21" s="15">
        <f t="shared" si="1"/>
        <v>99.9889614371776</v>
      </c>
    </row>
    <row r="22" spans="1:6" ht="25.5" customHeight="1">
      <c r="A22" s="52" t="s">
        <v>84</v>
      </c>
      <c r="B22" s="53" t="s">
        <v>14</v>
      </c>
      <c r="C22" s="54">
        <v>209600</v>
      </c>
      <c r="D22" s="54">
        <v>209520.44</v>
      </c>
      <c r="E22" s="14">
        <f t="shared" si="0"/>
        <v>-79.55999999999767</v>
      </c>
      <c r="F22" s="15">
        <f t="shared" si="1"/>
        <v>99.96204198473283</v>
      </c>
    </row>
    <row r="23" spans="1:6" ht="12.75" customHeight="1">
      <c r="A23" s="52" t="s">
        <v>85</v>
      </c>
      <c r="B23" s="53" t="s">
        <v>48</v>
      </c>
      <c r="C23" s="54">
        <v>397228</v>
      </c>
      <c r="D23" s="54">
        <v>102500</v>
      </c>
      <c r="E23" s="14">
        <f t="shared" si="0"/>
        <v>-294728</v>
      </c>
      <c r="F23" s="15">
        <f t="shared" si="1"/>
        <v>25.80382047589797</v>
      </c>
    </row>
    <row r="24" spans="1:6" ht="25.5">
      <c r="A24" s="52" t="s">
        <v>174</v>
      </c>
      <c r="B24" s="53" t="s">
        <v>175</v>
      </c>
      <c r="C24" s="54">
        <v>1291196</v>
      </c>
      <c r="D24" s="54">
        <v>1009376.15</v>
      </c>
      <c r="E24" s="14">
        <f>D24-C24</f>
        <v>-281819.85</v>
      </c>
      <c r="F24" s="15">
        <f>SUM(D24/C24*100)</f>
        <v>78.17373582322126</v>
      </c>
    </row>
    <row r="25" spans="1:6" ht="12.75" customHeight="1">
      <c r="A25" s="52" t="s">
        <v>87</v>
      </c>
      <c r="B25" s="53" t="s">
        <v>15</v>
      </c>
      <c r="C25" s="54">
        <v>46748215</v>
      </c>
      <c r="D25" s="54">
        <v>44282429.87</v>
      </c>
      <c r="E25" s="14">
        <f t="shared" si="0"/>
        <v>-2465785.1300000027</v>
      </c>
      <c r="F25" s="15">
        <f t="shared" si="1"/>
        <v>94.72539191068579</v>
      </c>
    </row>
    <row r="26" spans="1:6" ht="12.75" customHeight="1">
      <c r="A26" s="52" t="s">
        <v>88</v>
      </c>
      <c r="B26" s="53" t="s">
        <v>16</v>
      </c>
      <c r="C26" s="54">
        <v>20000</v>
      </c>
      <c r="D26" s="54">
        <v>20000</v>
      </c>
      <c r="E26" s="14">
        <f t="shared" si="0"/>
        <v>0</v>
      </c>
      <c r="F26" s="15">
        <f t="shared" si="1"/>
        <v>100</v>
      </c>
    </row>
    <row r="27" spans="1:6" ht="12.75" customHeight="1">
      <c r="A27" s="52" t="s">
        <v>89</v>
      </c>
      <c r="B27" s="53" t="s">
        <v>17</v>
      </c>
      <c r="C27" s="54">
        <v>2800707</v>
      </c>
      <c r="D27" s="54">
        <v>2669792.28</v>
      </c>
      <c r="E27" s="14">
        <f t="shared" si="0"/>
        <v>-130914.7200000002</v>
      </c>
      <c r="F27" s="15">
        <f t="shared" si="1"/>
        <v>95.3256545579384</v>
      </c>
    </row>
    <row r="28" spans="1:6" ht="24" customHeight="1">
      <c r="A28" s="52" t="s">
        <v>90</v>
      </c>
      <c r="B28" s="53" t="s">
        <v>18</v>
      </c>
      <c r="C28" s="54">
        <v>7040484</v>
      </c>
      <c r="D28" s="54">
        <v>5038532.85</v>
      </c>
      <c r="E28" s="14">
        <f t="shared" si="0"/>
        <v>-2001951.1500000004</v>
      </c>
      <c r="F28" s="15">
        <f t="shared" si="1"/>
        <v>71.56514878806627</v>
      </c>
    </row>
    <row r="29" spans="1:6" ht="12.75" customHeight="1">
      <c r="A29" s="52" t="s">
        <v>165</v>
      </c>
      <c r="B29" s="53" t="s">
        <v>166</v>
      </c>
      <c r="C29" s="54">
        <v>120000</v>
      </c>
      <c r="D29" s="54">
        <v>15800.4</v>
      </c>
      <c r="E29" s="14">
        <f t="shared" si="0"/>
        <v>-104199.6</v>
      </c>
      <c r="F29" s="15">
        <f t="shared" si="1"/>
        <v>13.167000000000002</v>
      </c>
    </row>
    <row r="30" spans="1:6" ht="12.75" customHeight="1">
      <c r="A30" s="52" t="s">
        <v>91</v>
      </c>
      <c r="B30" s="53" t="s">
        <v>19</v>
      </c>
      <c r="C30" s="54">
        <v>37723</v>
      </c>
      <c r="D30" s="54">
        <v>37723</v>
      </c>
      <c r="E30" s="14">
        <f t="shared" si="0"/>
        <v>0</v>
      </c>
      <c r="F30" s="15">
        <f t="shared" si="1"/>
        <v>100</v>
      </c>
    </row>
    <row r="31" spans="1:6" ht="12.75" customHeight="1">
      <c r="A31" s="52" t="s">
        <v>92</v>
      </c>
      <c r="B31" s="53" t="s">
        <v>20</v>
      </c>
      <c r="C31" s="54">
        <v>1237865</v>
      </c>
      <c r="D31" s="54">
        <v>1007624.76</v>
      </c>
      <c r="E31" s="14">
        <f>D31-C31</f>
        <v>-230240.24</v>
      </c>
      <c r="F31" s="15">
        <f>SUM(D31/C31*100)</f>
        <v>81.40021407827186</v>
      </c>
    </row>
    <row r="32" spans="1:6" ht="24" customHeight="1">
      <c r="A32" s="52" t="s">
        <v>93</v>
      </c>
      <c r="B32" s="53" t="s">
        <v>21</v>
      </c>
      <c r="C32" s="54">
        <v>964500</v>
      </c>
      <c r="D32" s="54">
        <v>700128.14</v>
      </c>
      <c r="E32" s="14">
        <f>D32-C32</f>
        <v>-264371.86</v>
      </c>
      <c r="F32" s="15">
        <f>SUM(D32/C32*100)</f>
        <v>72.58975012960083</v>
      </c>
    </row>
    <row r="33" spans="1:6" ht="12.75" customHeight="1">
      <c r="A33" s="52" t="s">
        <v>167</v>
      </c>
      <c r="B33" s="53" t="s">
        <v>168</v>
      </c>
      <c r="C33" s="54">
        <v>2065000</v>
      </c>
      <c r="D33" s="54">
        <v>1815576.91</v>
      </c>
      <c r="E33" s="14">
        <f>D33-C33</f>
        <v>-249423.09000000008</v>
      </c>
      <c r="F33" s="15">
        <f>SUM(D33/C33*100)</f>
        <v>87.92139999999999</v>
      </c>
    </row>
    <row r="34" spans="1:6" ht="24" customHeight="1">
      <c r="A34" s="52" t="s">
        <v>94</v>
      </c>
      <c r="B34" s="53" t="s">
        <v>22</v>
      </c>
      <c r="C34" s="54">
        <v>543220</v>
      </c>
      <c r="D34" s="54">
        <v>538823.48</v>
      </c>
      <c r="E34" s="14">
        <f>D34-C34</f>
        <v>-4396.520000000019</v>
      </c>
      <c r="F34" s="15">
        <f>SUM(D34/C34*100)</f>
        <v>99.19065571959796</v>
      </c>
    </row>
    <row r="35" spans="1:6" ht="25.5" customHeight="1">
      <c r="A35" s="13" t="s">
        <v>73</v>
      </c>
      <c r="B35" s="16" t="s">
        <v>74</v>
      </c>
      <c r="C35" s="17">
        <f>C36</f>
        <v>228963409.25</v>
      </c>
      <c r="D35" s="17">
        <f>D36</f>
        <v>227275274.19000003</v>
      </c>
      <c r="E35" s="17">
        <f>E36</f>
        <v>-1688135.0599999726</v>
      </c>
      <c r="F35" s="18">
        <f>D35/C35*100</f>
        <v>99.26270530932008</v>
      </c>
    </row>
    <row r="36" spans="1:6" ht="26.25" customHeight="1">
      <c r="A36" s="13" t="s">
        <v>75</v>
      </c>
      <c r="B36" s="16" t="s">
        <v>161</v>
      </c>
      <c r="C36" s="17">
        <f>C37+C38+C39+C40+C42+C43+C44+C45+C46+C48+C49+C41+C47</f>
        <v>228963409.25</v>
      </c>
      <c r="D36" s="17">
        <f>D37+D38+D39+D40+D42+D43+D44+D45+D46+D48+D49+D41+D47</f>
        <v>227275274.19000003</v>
      </c>
      <c r="E36" s="17">
        <f aca="true" t="shared" si="2" ref="E36:E49">D36-C36</f>
        <v>-1688135.0599999726</v>
      </c>
      <c r="F36" s="18">
        <f>D36/C36*100</f>
        <v>99.26270530932008</v>
      </c>
    </row>
    <row r="37" spans="1:6" ht="26.25" customHeight="1">
      <c r="A37" s="52" t="s">
        <v>95</v>
      </c>
      <c r="B37" s="53" t="s">
        <v>51</v>
      </c>
      <c r="C37" s="54">
        <v>2629268</v>
      </c>
      <c r="D37" s="54">
        <v>2624159.07</v>
      </c>
      <c r="E37" s="14">
        <f t="shared" si="2"/>
        <v>-5108.930000000168</v>
      </c>
      <c r="F37" s="15">
        <f aca="true" t="shared" si="3" ref="F37:F49">SUM(D37/C37*100)</f>
        <v>99.80569002475212</v>
      </c>
    </row>
    <row r="38" spans="1:6" ht="13.5" customHeight="1">
      <c r="A38" s="52" t="s">
        <v>96</v>
      </c>
      <c r="B38" s="53" t="s">
        <v>23</v>
      </c>
      <c r="C38" s="54">
        <v>83116083.12</v>
      </c>
      <c r="D38" s="54">
        <v>82752496.86</v>
      </c>
      <c r="E38" s="14">
        <f t="shared" si="2"/>
        <v>-363586.26000000536</v>
      </c>
      <c r="F38" s="15">
        <f t="shared" si="3"/>
        <v>99.56255607055607</v>
      </c>
    </row>
    <row r="39" spans="1:6" ht="24" customHeight="1">
      <c r="A39" s="52" t="s">
        <v>182</v>
      </c>
      <c r="B39" s="53" t="s">
        <v>61</v>
      </c>
      <c r="C39" s="54">
        <v>48619236</v>
      </c>
      <c r="D39" s="54">
        <v>47895095.13</v>
      </c>
      <c r="E39" s="14">
        <f t="shared" si="2"/>
        <v>-724140.8699999973</v>
      </c>
      <c r="F39" s="15">
        <f t="shared" si="3"/>
        <v>98.51058772293338</v>
      </c>
    </row>
    <row r="40" spans="1:6" ht="25.5" customHeight="1">
      <c r="A40" s="52" t="s">
        <v>183</v>
      </c>
      <c r="B40" s="53" t="s">
        <v>61</v>
      </c>
      <c r="C40" s="54">
        <v>74630900</v>
      </c>
      <c r="D40" s="54">
        <v>74630900</v>
      </c>
      <c r="E40" s="14">
        <f t="shared" si="2"/>
        <v>0</v>
      </c>
      <c r="F40" s="15">
        <f t="shared" si="3"/>
        <v>100</v>
      </c>
    </row>
    <row r="41" spans="1:6" ht="12.75" customHeight="1">
      <c r="A41" s="52" t="s">
        <v>169</v>
      </c>
      <c r="B41" s="53" t="s">
        <v>61</v>
      </c>
      <c r="C41" s="54">
        <v>2066039.97</v>
      </c>
      <c r="D41" s="54">
        <v>2066039.97</v>
      </c>
      <c r="E41" s="14">
        <f>D41-C41</f>
        <v>0</v>
      </c>
      <c r="F41" s="15">
        <f t="shared" si="3"/>
        <v>100</v>
      </c>
    </row>
    <row r="42" spans="1:6" ht="25.5" customHeight="1">
      <c r="A42" s="52" t="s">
        <v>97</v>
      </c>
      <c r="B42" s="53" t="s">
        <v>52</v>
      </c>
      <c r="C42" s="54">
        <v>10658562</v>
      </c>
      <c r="D42" s="54">
        <v>10469448.56</v>
      </c>
      <c r="E42" s="14">
        <f t="shared" si="2"/>
        <v>-189113.43999999948</v>
      </c>
      <c r="F42" s="15">
        <f t="shared" si="3"/>
        <v>98.22571337484362</v>
      </c>
    </row>
    <row r="43" spans="1:6" ht="12.75" customHeight="1">
      <c r="A43" s="52" t="s">
        <v>98</v>
      </c>
      <c r="B43" s="53" t="s">
        <v>24</v>
      </c>
      <c r="C43" s="54">
        <v>3690734</v>
      </c>
      <c r="D43" s="54">
        <v>3545564.91</v>
      </c>
      <c r="E43" s="14">
        <f t="shared" si="2"/>
        <v>-145169.08999999985</v>
      </c>
      <c r="F43" s="15">
        <f t="shared" si="3"/>
        <v>96.06666072385602</v>
      </c>
    </row>
    <row r="44" spans="1:6" ht="13.5" customHeight="1">
      <c r="A44" s="52" t="s">
        <v>99</v>
      </c>
      <c r="B44" s="53" t="s">
        <v>53</v>
      </c>
      <c r="C44" s="54">
        <v>7240</v>
      </c>
      <c r="D44" s="54">
        <v>7240</v>
      </c>
      <c r="E44" s="14">
        <f t="shared" si="2"/>
        <v>0</v>
      </c>
      <c r="F44" s="15">
        <f t="shared" si="3"/>
        <v>100</v>
      </c>
    </row>
    <row r="45" spans="1:6" ht="12.75" customHeight="1">
      <c r="A45" s="52" t="s">
        <v>100</v>
      </c>
      <c r="B45" s="53" t="s">
        <v>54</v>
      </c>
      <c r="C45" s="54">
        <v>194947</v>
      </c>
      <c r="D45" s="54">
        <v>180570.59</v>
      </c>
      <c r="E45" s="14">
        <f t="shared" si="2"/>
        <v>-14376.410000000003</v>
      </c>
      <c r="F45" s="15">
        <f t="shared" si="3"/>
        <v>92.62547769393731</v>
      </c>
    </row>
    <row r="46" spans="1:6" ht="25.5" customHeight="1">
      <c r="A46" s="52" t="s">
        <v>101</v>
      </c>
      <c r="B46" s="53" t="s">
        <v>55</v>
      </c>
      <c r="C46" s="54">
        <v>1346220</v>
      </c>
      <c r="D46" s="54">
        <v>1311856.87</v>
      </c>
      <c r="E46" s="14">
        <f t="shared" si="2"/>
        <v>-34363.12999999989</v>
      </c>
      <c r="F46" s="15">
        <f t="shared" si="3"/>
        <v>97.44743578315581</v>
      </c>
    </row>
    <row r="47" spans="1:6" ht="25.5" customHeight="1">
      <c r="A47" s="52" t="s">
        <v>170</v>
      </c>
      <c r="B47" s="53" t="s">
        <v>171</v>
      </c>
      <c r="C47" s="54">
        <v>35042.16</v>
      </c>
      <c r="D47" s="54">
        <v>35042.16</v>
      </c>
      <c r="E47" s="14">
        <f>D47-C47</f>
        <v>0</v>
      </c>
      <c r="F47" s="15">
        <f>SUM(D47/C47*100)</f>
        <v>100</v>
      </c>
    </row>
    <row r="48" spans="1:6" ht="25.5" customHeight="1">
      <c r="A48" s="52" t="s">
        <v>102</v>
      </c>
      <c r="B48" s="53" t="s">
        <v>56</v>
      </c>
      <c r="C48" s="54">
        <v>1305879</v>
      </c>
      <c r="D48" s="54">
        <v>1291480.27</v>
      </c>
      <c r="E48" s="14">
        <f t="shared" si="2"/>
        <v>-14398.729999999981</v>
      </c>
      <c r="F48" s="15">
        <f t="shared" si="3"/>
        <v>98.89739171852828</v>
      </c>
    </row>
    <row r="49" spans="1:6" ht="38.25" customHeight="1">
      <c r="A49" s="52" t="s">
        <v>103</v>
      </c>
      <c r="B49" s="53" t="s">
        <v>57</v>
      </c>
      <c r="C49" s="54">
        <v>663258</v>
      </c>
      <c r="D49" s="54">
        <v>465379.8</v>
      </c>
      <c r="E49" s="14">
        <f t="shared" si="2"/>
        <v>-197878.2</v>
      </c>
      <c r="F49" s="15">
        <f t="shared" si="3"/>
        <v>70.1657273640122</v>
      </c>
    </row>
    <row r="50" spans="1:6" ht="48.75" customHeight="1">
      <c r="A50" s="13" t="s">
        <v>104</v>
      </c>
      <c r="B50" s="16" t="s">
        <v>192</v>
      </c>
      <c r="C50" s="19">
        <f>C51</f>
        <v>29758458</v>
      </c>
      <c r="D50" s="19">
        <f>D51</f>
        <v>29114405.89</v>
      </c>
      <c r="E50" s="19">
        <f>D50-C50</f>
        <v>-644052.1099999994</v>
      </c>
      <c r="F50" s="20">
        <f>D50/C50*100</f>
        <v>97.83573426418802</v>
      </c>
    </row>
    <row r="51" spans="1:6" ht="41.25" customHeight="1">
      <c r="A51" s="13" t="s">
        <v>105</v>
      </c>
      <c r="B51" s="16" t="s">
        <v>193</v>
      </c>
      <c r="C51" s="19">
        <f>SUM(C52:C67)</f>
        <v>29758458</v>
      </c>
      <c r="D51" s="19">
        <f>D52+D53+D54+D55+D56+D57+D58+D59+D60+D61+D66+H55+D62+D63+D64+D65+D67</f>
        <v>29114405.89</v>
      </c>
      <c r="E51" s="19">
        <f>D51-C51</f>
        <v>-644052.1099999994</v>
      </c>
      <c r="F51" s="20">
        <f>D51/C51*100</f>
        <v>97.83573426418802</v>
      </c>
    </row>
    <row r="52" spans="1:6" ht="25.5" customHeight="1">
      <c r="A52" s="52" t="s">
        <v>106</v>
      </c>
      <c r="B52" s="53" t="s">
        <v>51</v>
      </c>
      <c r="C52" s="54">
        <v>12558069</v>
      </c>
      <c r="D52" s="54">
        <v>12506410.52</v>
      </c>
      <c r="E52" s="14">
        <f aca="true" t="shared" si="4" ref="E52:E67">D52-C52</f>
        <v>-51658.48000000045</v>
      </c>
      <c r="F52" s="15">
        <f aca="true" t="shared" si="5" ref="F52:F67">SUM(D52/C52*100)</f>
        <v>99.5886431265826</v>
      </c>
    </row>
    <row r="53" spans="1:6" ht="25.5" customHeight="1">
      <c r="A53" s="52" t="s">
        <v>184</v>
      </c>
      <c r="B53" s="53" t="s">
        <v>25</v>
      </c>
      <c r="C53" s="54">
        <v>61029</v>
      </c>
      <c r="D53" s="54">
        <v>61028.74</v>
      </c>
      <c r="E53" s="14">
        <f t="shared" si="4"/>
        <v>-0.26000000000203727</v>
      </c>
      <c r="F53" s="15">
        <f t="shared" si="5"/>
        <v>99.99957397302921</v>
      </c>
    </row>
    <row r="54" spans="1:6" ht="25.5" customHeight="1">
      <c r="A54" s="52" t="s">
        <v>107</v>
      </c>
      <c r="B54" s="53" t="s">
        <v>26</v>
      </c>
      <c r="C54" s="54">
        <v>32646</v>
      </c>
      <c r="D54" s="54">
        <v>32616.02</v>
      </c>
      <c r="E54" s="14">
        <f t="shared" si="4"/>
        <v>-29.979999999999563</v>
      </c>
      <c r="F54" s="15">
        <f t="shared" si="5"/>
        <v>99.90816639098206</v>
      </c>
    </row>
    <row r="55" spans="1:6" ht="25.5" customHeight="1">
      <c r="A55" s="52" t="s">
        <v>108</v>
      </c>
      <c r="B55" s="53" t="s">
        <v>27</v>
      </c>
      <c r="C55" s="54">
        <v>206625</v>
      </c>
      <c r="D55" s="54">
        <v>135261</v>
      </c>
      <c r="E55" s="14">
        <f t="shared" si="4"/>
        <v>-71364</v>
      </c>
      <c r="F55" s="15">
        <f t="shared" si="5"/>
        <v>65.46206896551723</v>
      </c>
    </row>
    <row r="56" spans="1:6" ht="25.5" customHeight="1">
      <c r="A56" s="52" t="s">
        <v>109</v>
      </c>
      <c r="B56" s="53" t="s">
        <v>58</v>
      </c>
      <c r="C56" s="54">
        <v>113905</v>
      </c>
      <c r="D56" s="54">
        <v>109016.22</v>
      </c>
      <c r="E56" s="14">
        <f t="shared" si="4"/>
        <v>-4888.779999999999</v>
      </c>
      <c r="F56" s="15">
        <f t="shared" si="5"/>
        <v>95.70801984109565</v>
      </c>
    </row>
    <row r="57" spans="1:6" ht="27" customHeight="1">
      <c r="A57" s="52" t="s">
        <v>110</v>
      </c>
      <c r="B57" s="53" t="s">
        <v>28</v>
      </c>
      <c r="C57" s="54">
        <v>124142</v>
      </c>
      <c r="D57" s="54">
        <v>124142</v>
      </c>
      <c r="E57" s="14">
        <f t="shared" si="4"/>
        <v>0</v>
      </c>
      <c r="F57" s="15">
        <f t="shared" si="5"/>
        <v>100</v>
      </c>
    </row>
    <row r="58" spans="1:6" ht="25.5" customHeight="1">
      <c r="A58" s="52" t="s">
        <v>111</v>
      </c>
      <c r="B58" s="53" t="s">
        <v>29</v>
      </c>
      <c r="C58" s="54">
        <v>20755</v>
      </c>
      <c r="D58" s="54">
        <v>17234.14</v>
      </c>
      <c r="E58" s="14">
        <f t="shared" si="4"/>
        <v>-3520.8600000000006</v>
      </c>
      <c r="F58" s="15">
        <f t="shared" si="5"/>
        <v>83.03608768971333</v>
      </c>
    </row>
    <row r="59" spans="1:6" ht="38.25" customHeight="1">
      <c r="A59" s="52" t="s">
        <v>112</v>
      </c>
      <c r="B59" s="53" t="s">
        <v>30</v>
      </c>
      <c r="C59" s="54">
        <v>5390322</v>
      </c>
      <c r="D59" s="54">
        <v>5390292.46</v>
      </c>
      <c r="E59" s="14">
        <f t="shared" si="4"/>
        <v>-29.540000000037253</v>
      </c>
      <c r="F59" s="15">
        <f t="shared" si="5"/>
        <v>99.99945198079075</v>
      </c>
    </row>
    <row r="60" spans="1:6" ht="25.5" customHeight="1">
      <c r="A60" s="52" t="s">
        <v>113</v>
      </c>
      <c r="B60" s="53" t="s">
        <v>31</v>
      </c>
      <c r="C60" s="54">
        <f>5046407+19758</f>
        <v>5066165</v>
      </c>
      <c r="D60" s="54">
        <v>5054143.42</v>
      </c>
      <c r="E60" s="14">
        <f t="shared" si="4"/>
        <v>-12021.580000000075</v>
      </c>
      <c r="F60" s="15">
        <f t="shared" si="5"/>
        <v>99.76270847870134</v>
      </c>
    </row>
    <row r="61" spans="1:6" ht="12.75" customHeight="1">
      <c r="A61" s="52" t="s">
        <v>114</v>
      </c>
      <c r="B61" s="53" t="s">
        <v>59</v>
      </c>
      <c r="C61" s="54">
        <v>7150</v>
      </c>
      <c r="D61" s="54">
        <v>0</v>
      </c>
      <c r="E61" s="14">
        <f t="shared" si="4"/>
        <v>-7150</v>
      </c>
      <c r="F61" s="15">
        <f t="shared" si="5"/>
        <v>0</v>
      </c>
    </row>
    <row r="62" spans="1:6" ht="51" customHeight="1">
      <c r="A62" s="52" t="s">
        <v>115</v>
      </c>
      <c r="B62" s="53" t="s">
        <v>32</v>
      </c>
      <c r="C62" s="54">
        <v>673530</v>
      </c>
      <c r="D62" s="54">
        <v>654535.49</v>
      </c>
      <c r="E62" s="14">
        <f>D62-C62</f>
        <v>-18994.51000000001</v>
      </c>
      <c r="F62" s="15">
        <f>SUM(D62/C62*100)</f>
        <v>97.17985687348745</v>
      </c>
    </row>
    <row r="63" spans="1:6" ht="12.75" customHeight="1">
      <c r="A63" s="52" t="s">
        <v>116</v>
      </c>
      <c r="B63" s="53" t="s">
        <v>33</v>
      </c>
      <c r="C63" s="54">
        <v>21091</v>
      </c>
      <c r="D63" s="54">
        <v>20106.88</v>
      </c>
      <c r="E63" s="14">
        <f>D63-C63</f>
        <v>-984.119999999999</v>
      </c>
      <c r="F63" s="15">
        <f>SUM(D63/C63*100)</f>
        <v>95.33393390545731</v>
      </c>
    </row>
    <row r="64" spans="1:6" ht="52.5" customHeight="1">
      <c r="A64" s="52" t="s">
        <v>117</v>
      </c>
      <c r="B64" s="53" t="s">
        <v>34</v>
      </c>
      <c r="C64" s="54">
        <v>595693</v>
      </c>
      <c r="D64" s="54">
        <v>553424.84</v>
      </c>
      <c r="E64" s="14">
        <f>D64-C64</f>
        <v>-42268.16000000003</v>
      </c>
      <c r="F64" s="15">
        <f>SUM(D64/C64*100)</f>
        <v>92.90437188283227</v>
      </c>
    </row>
    <row r="65" spans="1:6" ht="37.5" customHeight="1">
      <c r="A65" s="52" t="s">
        <v>118</v>
      </c>
      <c r="B65" s="53" t="s">
        <v>60</v>
      </c>
      <c r="C65" s="54">
        <v>150564</v>
      </c>
      <c r="D65" s="54">
        <v>109201.52</v>
      </c>
      <c r="E65" s="14">
        <f>D65-C65</f>
        <v>-41362.479999999996</v>
      </c>
      <c r="F65" s="15">
        <f>SUM(D65/C65*100)</f>
        <v>72.52830689939162</v>
      </c>
    </row>
    <row r="66" spans="1:6" ht="37.5" customHeight="1">
      <c r="A66" s="52" t="s">
        <v>180</v>
      </c>
      <c r="B66" s="53" t="s">
        <v>181</v>
      </c>
      <c r="C66" s="54">
        <v>103325</v>
      </c>
      <c r="D66" s="54">
        <v>103260</v>
      </c>
      <c r="E66" s="14">
        <f t="shared" si="4"/>
        <v>-65</v>
      </c>
      <c r="F66" s="15">
        <f t="shared" si="5"/>
        <v>99.93709170094363</v>
      </c>
    </row>
    <row r="67" spans="1:6" ht="24.75" customHeight="1">
      <c r="A67" s="52" t="s">
        <v>119</v>
      </c>
      <c r="B67" s="53" t="s">
        <v>12</v>
      </c>
      <c r="C67" s="54">
        <v>4633447</v>
      </c>
      <c r="D67" s="54">
        <v>4243732.64</v>
      </c>
      <c r="E67" s="14">
        <f t="shared" si="4"/>
        <v>-389714.36000000034</v>
      </c>
      <c r="F67" s="15">
        <f t="shared" si="5"/>
        <v>91.58910504425754</v>
      </c>
    </row>
    <row r="68" spans="1:6" ht="29.25" customHeight="1">
      <c r="A68" s="13" t="s">
        <v>120</v>
      </c>
      <c r="B68" s="16" t="s">
        <v>121</v>
      </c>
      <c r="C68" s="19">
        <f>C69</f>
        <v>35089370</v>
      </c>
      <c r="D68" s="19">
        <f>D69</f>
        <v>34271370.36</v>
      </c>
      <c r="E68" s="19">
        <f>E69</f>
        <v>-817999.6400000006</v>
      </c>
      <c r="F68" s="20">
        <f>F69</f>
        <v>97.66881069680076</v>
      </c>
    </row>
    <row r="69" spans="1:6" ht="27" customHeight="1">
      <c r="A69" s="13" t="s">
        <v>123</v>
      </c>
      <c r="B69" s="16" t="s">
        <v>122</v>
      </c>
      <c r="C69" s="19">
        <f>C70+C71+C72+C73+C74+C75</f>
        <v>35089370</v>
      </c>
      <c r="D69" s="19">
        <f>D70+D71+D72+D73+D74+D75</f>
        <v>34271370.36</v>
      </c>
      <c r="E69" s="19">
        <f>D69-C69</f>
        <v>-817999.6400000006</v>
      </c>
      <c r="F69" s="20">
        <f>D69/C69*100</f>
        <v>97.66881069680076</v>
      </c>
    </row>
    <row r="70" spans="1:6" ht="25.5" customHeight="1">
      <c r="A70" s="52" t="s">
        <v>124</v>
      </c>
      <c r="B70" s="53" t="s">
        <v>51</v>
      </c>
      <c r="C70" s="54">
        <v>1036759</v>
      </c>
      <c r="D70" s="54">
        <v>920448.99</v>
      </c>
      <c r="E70" s="14">
        <f aca="true" t="shared" si="6" ref="E70:E83">D70-C70</f>
        <v>-116310.01000000001</v>
      </c>
      <c r="F70" s="15">
        <f aca="true" t="shared" si="7" ref="F70:F75">SUM(D70/C70*100)</f>
        <v>88.78138410180186</v>
      </c>
    </row>
    <row r="71" spans="1:6" ht="12.75">
      <c r="A71" s="52" t="s">
        <v>125</v>
      </c>
      <c r="B71" s="53" t="s">
        <v>185</v>
      </c>
      <c r="C71" s="54">
        <v>14576743</v>
      </c>
      <c r="D71" s="54">
        <v>14558417.71</v>
      </c>
      <c r="E71" s="14">
        <f t="shared" si="6"/>
        <v>-18325.289999999106</v>
      </c>
      <c r="F71" s="15">
        <f t="shared" si="7"/>
        <v>99.87428405645899</v>
      </c>
    </row>
    <row r="72" spans="1:6" ht="12.75" customHeight="1">
      <c r="A72" s="52" t="s">
        <v>126</v>
      </c>
      <c r="B72" s="53" t="s">
        <v>35</v>
      </c>
      <c r="C72" s="54">
        <v>3613432</v>
      </c>
      <c r="D72" s="54">
        <v>3510575.05</v>
      </c>
      <c r="E72" s="14">
        <f t="shared" si="6"/>
        <v>-102856.95000000019</v>
      </c>
      <c r="F72" s="15">
        <f>SUM(D72/C72*100)</f>
        <v>97.15348317057024</v>
      </c>
    </row>
    <row r="73" spans="1:6" ht="12.75" customHeight="1">
      <c r="A73" s="52" t="s">
        <v>127</v>
      </c>
      <c r="B73" s="53" t="s">
        <v>36</v>
      </c>
      <c r="C73" s="54">
        <v>3122052</v>
      </c>
      <c r="D73" s="54">
        <v>3084974.88</v>
      </c>
      <c r="E73" s="14">
        <f t="shared" si="6"/>
        <v>-37077.12000000011</v>
      </c>
      <c r="F73" s="15">
        <f>SUM(D73/C73*100)</f>
        <v>98.81241183683039</v>
      </c>
    </row>
    <row r="74" spans="1:6" ht="25.5" customHeight="1">
      <c r="A74" s="52" t="s">
        <v>128</v>
      </c>
      <c r="B74" s="53" t="s">
        <v>37</v>
      </c>
      <c r="C74" s="54">
        <v>8791554</v>
      </c>
      <c r="D74" s="54">
        <v>8438219.91</v>
      </c>
      <c r="E74" s="14">
        <f t="shared" si="6"/>
        <v>-353334.08999999985</v>
      </c>
      <c r="F74" s="15">
        <f t="shared" si="7"/>
        <v>95.98098254301799</v>
      </c>
    </row>
    <row r="75" spans="1:6" ht="25.5" customHeight="1">
      <c r="A75" s="52" t="s">
        <v>129</v>
      </c>
      <c r="B75" s="53" t="s">
        <v>38</v>
      </c>
      <c r="C75" s="54">
        <v>3948830</v>
      </c>
      <c r="D75" s="54">
        <v>3758733.82</v>
      </c>
      <c r="E75" s="14">
        <f t="shared" si="6"/>
        <v>-190096.18000000017</v>
      </c>
      <c r="F75" s="15">
        <f t="shared" si="7"/>
        <v>95.18601256574732</v>
      </c>
    </row>
    <row r="76" spans="1:6" ht="25.5">
      <c r="A76" s="13" t="s">
        <v>132</v>
      </c>
      <c r="B76" s="16" t="s">
        <v>130</v>
      </c>
      <c r="C76" s="17">
        <f>C77</f>
        <v>2963398</v>
      </c>
      <c r="D76" s="17">
        <f>D77</f>
        <v>2890266.2800000003</v>
      </c>
      <c r="E76" s="17">
        <f t="shared" si="6"/>
        <v>-73131.71999999974</v>
      </c>
      <c r="F76" s="18">
        <f>D76/C76*100</f>
        <v>97.53216678961113</v>
      </c>
    </row>
    <row r="77" spans="1:6" ht="27.75" customHeight="1">
      <c r="A77" s="13" t="s">
        <v>133</v>
      </c>
      <c r="B77" s="16" t="s">
        <v>131</v>
      </c>
      <c r="C77" s="17">
        <f>C78+C79+C80+C81+C82+C83</f>
        <v>2963398</v>
      </c>
      <c r="D77" s="17">
        <f>D78+D79+D80+D81+D82+D83</f>
        <v>2890266.2800000003</v>
      </c>
      <c r="E77" s="17">
        <f>E78+E79+E80+E81+E82+E83</f>
        <v>-73131.72000000002</v>
      </c>
      <c r="F77" s="17">
        <f>F78+F79+F80+F81+F82+F83</f>
        <v>212.5612988324362</v>
      </c>
    </row>
    <row r="78" spans="1:6" ht="52.5" customHeight="1">
      <c r="A78" s="52" t="s">
        <v>134</v>
      </c>
      <c r="B78" s="53" t="s">
        <v>6</v>
      </c>
      <c r="C78" s="54">
        <v>2000</v>
      </c>
      <c r="D78" s="54">
        <v>0</v>
      </c>
      <c r="E78" s="14">
        <f t="shared" si="6"/>
        <v>-2000</v>
      </c>
      <c r="F78" s="15">
        <f aca="true" t="shared" si="8" ref="F78:F83">SUM(D78/C78*100)</f>
        <v>0</v>
      </c>
    </row>
    <row r="79" spans="1:6" ht="26.25" customHeight="1">
      <c r="A79" s="52" t="s">
        <v>135</v>
      </c>
      <c r="B79" s="53" t="s">
        <v>51</v>
      </c>
      <c r="C79" s="54">
        <v>2862728</v>
      </c>
      <c r="D79" s="54">
        <v>2860473.48</v>
      </c>
      <c r="E79" s="14">
        <f t="shared" si="6"/>
        <v>-2254.5200000000186</v>
      </c>
      <c r="F79" s="15">
        <f t="shared" si="8"/>
        <v>99.92124574881022</v>
      </c>
    </row>
    <row r="80" spans="1:6" ht="12.75" customHeight="1">
      <c r="A80" s="52" t="s">
        <v>156</v>
      </c>
      <c r="B80" s="53" t="s">
        <v>23</v>
      </c>
      <c r="C80" s="54">
        <v>4500</v>
      </c>
      <c r="D80" s="54">
        <v>0</v>
      </c>
      <c r="E80" s="14">
        <f t="shared" si="6"/>
        <v>-4500</v>
      </c>
      <c r="F80" s="15">
        <f t="shared" si="8"/>
        <v>0</v>
      </c>
    </row>
    <row r="81" spans="1:6" ht="25.5" customHeight="1">
      <c r="A81" s="52" t="s">
        <v>136</v>
      </c>
      <c r="B81" s="53" t="s">
        <v>61</v>
      </c>
      <c r="C81" s="54">
        <v>16696</v>
      </c>
      <c r="D81" s="54">
        <v>469.2</v>
      </c>
      <c r="E81" s="14">
        <f t="shared" si="6"/>
        <v>-16226.8</v>
      </c>
      <c r="F81" s="15">
        <f t="shared" si="8"/>
        <v>2.8102539530426447</v>
      </c>
    </row>
    <row r="82" spans="1:6" ht="25.5" customHeight="1">
      <c r="A82" s="52" t="s">
        <v>137</v>
      </c>
      <c r="B82" s="53" t="s">
        <v>37</v>
      </c>
      <c r="C82" s="54">
        <v>24074</v>
      </c>
      <c r="D82" s="54">
        <v>24073.6</v>
      </c>
      <c r="E82" s="14">
        <f t="shared" si="6"/>
        <v>-0.4000000000014552</v>
      </c>
      <c r="F82" s="15">
        <f t="shared" si="8"/>
        <v>99.99833845642601</v>
      </c>
    </row>
    <row r="83" spans="1:6" ht="12.75" customHeight="1">
      <c r="A83" s="52">
        <v>1516030</v>
      </c>
      <c r="B83" s="53" t="s">
        <v>15</v>
      </c>
      <c r="C83" s="54">
        <v>53400</v>
      </c>
      <c r="D83" s="54">
        <v>5250</v>
      </c>
      <c r="E83" s="14">
        <f t="shared" si="6"/>
        <v>-48150</v>
      </c>
      <c r="F83" s="15">
        <f t="shared" si="8"/>
        <v>9.831460674157304</v>
      </c>
    </row>
    <row r="84" spans="1:6" ht="12.75" customHeight="1">
      <c r="A84" s="13" t="s">
        <v>139</v>
      </c>
      <c r="B84" s="16" t="s">
        <v>163</v>
      </c>
      <c r="C84" s="17">
        <f aca="true" t="shared" si="9" ref="C84:F85">C85</f>
        <v>2361400</v>
      </c>
      <c r="D84" s="17">
        <f t="shared" si="9"/>
        <v>2354668.54</v>
      </c>
      <c r="E84" s="17">
        <f t="shared" si="9"/>
        <v>-6731.459999999963</v>
      </c>
      <c r="F84" s="18">
        <f t="shared" si="9"/>
        <v>99.71493774879309</v>
      </c>
    </row>
    <row r="85" spans="1:6" ht="25.5" customHeight="1">
      <c r="A85" s="13" t="s">
        <v>140</v>
      </c>
      <c r="B85" s="16" t="s">
        <v>138</v>
      </c>
      <c r="C85" s="17">
        <f t="shared" si="9"/>
        <v>2361400</v>
      </c>
      <c r="D85" s="17">
        <f t="shared" si="9"/>
        <v>2354668.54</v>
      </c>
      <c r="E85" s="17">
        <f t="shared" si="9"/>
        <v>-6731.459999999963</v>
      </c>
      <c r="F85" s="18">
        <f t="shared" si="9"/>
        <v>99.71493774879309</v>
      </c>
    </row>
    <row r="86" spans="1:6" ht="25.5" customHeight="1">
      <c r="A86" s="52" t="s">
        <v>141</v>
      </c>
      <c r="B86" s="53" t="s">
        <v>51</v>
      </c>
      <c r="C86" s="54">
        <v>2361400</v>
      </c>
      <c r="D86" s="54">
        <v>2354668.54</v>
      </c>
      <c r="E86" s="14">
        <f>D86-C86</f>
        <v>-6731.459999999963</v>
      </c>
      <c r="F86" s="15">
        <f>SUM(D86/C86*100)</f>
        <v>99.71493774879309</v>
      </c>
    </row>
    <row r="87" spans="1:6" ht="26.25" customHeight="1">
      <c r="A87" s="13" t="s">
        <v>142</v>
      </c>
      <c r="B87" s="16" t="s">
        <v>143</v>
      </c>
      <c r="C87" s="17">
        <f>C88</f>
        <v>84062849.06</v>
      </c>
      <c r="D87" s="17">
        <f>D88</f>
        <v>16019950.24</v>
      </c>
      <c r="E87" s="17">
        <f>E88</f>
        <v>-68042898.82000001</v>
      </c>
      <c r="F87" s="18">
        <f>F88</f>
        <v>19.05711074408831</v>
      </c>
    </row>
    <row r="88" spans="1:6" ht="30" customHeight="1">
      <c r="A88" s="13" t="s">
        <v>145</v>
      </c>
      <c r="B88" s="16" t="s">
        <v>144</v>
      </c>
      <c r="C88" s="17">
        <f>C89+C90+C91+C92</f>
        <v>84062849.06</v>
      </c>
      <c r="D88" s="17">
        <f>D89+D90+D91+D92</f>
        <v>16019950.24</v>
      </c>
      <c r="E88" s="17">
        <f aca="true" t="shared" si="10" ref="E88:E93">D88-C88</f>
        <v>-68042898.82000001</v>
      </c>
      <c r="F88" s="18">
        <f>D88/C88*100</f>
        <v>19.05711074408831</v>
      </c>
    </row>
    <row r="89" spans="1:6" ht="25.5" customHeight="1">
      <c r="A89" s="52" t="s">
        <v>146</v>
      </c>
      <c r="B89" s="53" t="s">
        <v>51</v>
      </c>
      <c r="C89" s="54">
        <v>5458093</v>
      </c>
      <c r="D89" s="54">
        <v>5458093</v>
      </c>
      <c r="E89" s="14">
        <f t="shared" si="10"/>
        <v>0</v>
      </c>
      <c r="F89" s="15">
        <f>SUM(D89/C89*100)</f>
        <v>100</v>
      </c>
    </row>
    <row r="90" spans="1:6" ht="12.75" customHeight="1">
      <c r="A90" s="52" t="s">
        <v>147</v>
      </c>
      <c r="B90" s="53" t="s">
        <v>46</v>
      </c>
      <c r="C90" s="54">
        <v>135691</v>
      </c>
      <c r="D90" s="54">
        <v>135690.58</v>
      </c>
      <c r="E90" s="14">
        <f t="shared" si="10"/>
        <v>-0.4200000000128057</v>
      </c>
      <c r="F90" s="15">
        <f>SUM(D90/C90*100)</f>
        <v>99.99969047320751</v>
      </c>
    </row>
    <row r="91" spans="1:6" ht="12.75" customHeight="1">
      <c r="A91" s="52" t="s">
        <v>148</v>
      </c>
      <c r="B91" s="53" t="s">
        <v>62</v>
      </c>
      <c r="C91" s="54">
        <v>3400165.06</v>
      </c>
      <c r="D91" s="54">
        <v>0</v>
      </c>
      <c r="E91" s="14">
        <f t="shared" si="10"/>
        <v>-3400165.06</v>
      </c>
      <c r="F91" s="15">
        <f>SUM(D91/C91*100)</f>
        <v>0</v>
      </c>
    </row>
    <row r="92" spans="1:6" ht="12.75" customHeight="1">
      <c r="A92" s="52" t="s">
        <v>149</v>
      </c>
      <c r="B92" s="53" t="s">
        <v>63</v>
      </c>
      <c r="C92" s="54">
        <v>75068900</v>
      </c>
      <c r="D92" s="54">
        <v>10426166.66</v>
      </c>
      <c r="E92" s="14">
        <f t="shared" si="10"/>
        <v>-64642733.34</v>
      </c>
      <c r="F92" s="15">
        <f>SUM(D92/C92*100)</f>
        <v>13.888796372399224</v>
      </c>
    </row>
    <row r="93" spans="1:6" ht="18.75" customHeight="1">
      <c r="A93" s="26" t="s">
        <v>39</v>
      </c>
      <c r="B93" s="48" t="s">
        <v>150</v>
      </c>
      <c r="C93" s="27">
        <f>C12+C35+C50+C68+C76+C84+C87</f>
        <v>508869402.91</v>
      </c>
      <c r="D93" s="27">
        <f>D12+D35+D50+D68+D76+D84+D87</f>
        <v>428509514.08000004</v>
      </c>
      <c r="E93" s="27">
        <f t="shared" si="10"/>
        <v>-80359888.82999998</v>
      </c>
      <c r="F93" s="28">
        <f>SUM(D93/C93*100)</f>
        <v>84.20815078083744</v>
      </c>
    </row>
    <row r="94" spans="1:6" ht="24.75" customHeight="1">
      <c r="A94" s="38"/>
      <c r="B94" s="39"/>
      <c r="C94" s="40"/>
      <c r="D94" s="40"/>
      <c r="E94" s="40"/>
      <c r="F94" s="41"/>
    </row>
    <row r="95" spans="1:6" ht="12.75" customHeight="1">
      <c r="A95" s="21"/>
      <c r="B95" s="22"/>
      <c r="C95" s="23"/>
      <c r="D95" s="23"/>
      <c r="E95" s="24"/>
      <c r="F95" s="44"/>
    </row>
    <row r="96" spans="1:6" ht="21.75" customHeight="1">
      <c r="A96" s="56" t="s">
        <v>195</v>
      </c>
      <c r="B96" s="57"/>
      <c r="C96" s="57"/>
      <c r="D96" s="57"/>
      <c r="E96" s="57"/>
      <c r="F96" s="58" t="s">
        <v>200</v>
      </c>
    </row>
    <row r="97" spans="1:6" ht="53.25" customHeight="1">
      <c r="A97" s="43" t="s">
        <v>162</v>
      </c>
      <c r="B97" s="3" t="s">
        <v>43</v>
      </c>
      <c r="C97" s="43" t="s">
        <v>164</v>
      </c>
      <c r="D97" s="43" t="s">
        <v>198</v>
      </c>
      <c r="E97" s="42" t="s">
        <v>0</v>
      </c>
      <c r="F97" s="42" t="s">
        <v>1</v>
      </c>
    </row>
    <row r="98" spans="1:6" ht="12.75" customHeight="1">
      <c r="A98" s="29" t="s">
        <v>3</v>
      </c>
      <c r="B98" s="10">
        <v>2</v>
      </c>
      <c r="C98" s="30">
        <v>3</v>
      </c>
      <c r="D98" s="11">
        <v>4</v>
      </c>
      <c r="E98" s="7">
        <v>5</v>
      </c>
      <c r="F98" s="7">
        <v>6</v>
      </c>
    </row>
    <row r="99" spans="1:6" ht="27" customHeight="1">
      <c r="A99" s="31" t="s">
        <v>70</v>
      </c>
      <c r="B99" s="32" t="s">
        <v>151</v>
      </c>
      <c r="C99" s="33">
        <f>C100</f>
        <v>46484320</v>
      </c>
      <c r="D99" s="33">
        <f>D100</f>
        <v>38401194.65</v>
      </c>
      <c r="E99" s="33">
        <f>E100</f>
        <v>-8083125.3500000015</v>
      </c>
      <c r="F99" s="49">
        <f>F100</f>
        <v>82.61107110956985</v>
      </c>
    </row>
    <row r="100" spans="1:6" ht="27" customHeight="1">
      <c r="A100" s="31" t="s">
        <v>71</v>
      </c>
      <c r="B100" s="32" t="s">
        <v>152</v>
      </c>
      <c r="C100" s="33">
        <f>C101+C102+C103+C104++C105+C106+C107+C108+C109+C110+C114+C111+C112+C113</f>
        <v>46484320</v>
      </c>
      <c r="D100" s="33">
        <f>D101+D102+D103+D104++D105+D106+D107+D108+D109+D110+D114+D111+D112</f>
        <v>38401194.65</v>
      </c>
      <c r="E100" s="33">
        <f>D100-C100</f>
        <v>-8083125.3500000015</v>
      </c>
      <c r="F100" s="49">
        <f>D100/C100*100</f>
        <v>82.61107110956985</v>
      </c>
    </row>
    <row r="101" spans="1:6" ht="53.25" customHeight="1">
      <c r="A101" s="52" t="s">
        <v>76</v>
      </c>
      <c r="B101" s="53" t="s">
        <v>6</v>
      </c>
      <c r="C101" s="54">
        <v>32600</v>
      </c>
      <c r="D101" s="54">
        <v>64747.42</v>
      </c>
      <c r="E101" s="5">
        <f>+D101-C101</f>
        <v>32147.42</v>
      </c>
      <c r="F101" s="4">
        <f>+D101/C101*100</f>
        <v>198.61171779141105</v>
      </c>
    </row>
    <row r="102" spans="1:6" ht="15" customHeight="1">
      <c r="A102" s="52" t="s">
        <v>77</v>
      </c>
      <c r="B102" s="53" t="s">
        <v>7</v>
      </c>
      <c r="C102" s="54">
        <v>29900</v>
      </c>
      <c r="D102" s="54">
        <v>28370</v>
      </c>
      <c r="E102" s="5">
        <f>+D102-C102</f>
        <v>-1530</v>
      </c>
      <c r="F102" s="4">
        <f>+D102/C102*100</f>
        <v>94.88294314381271</v>
      </c>
    </row>
    <row r="103" spans="1:6" ht="12.75">
      <c r="A103" s="52" t="s">
        <v>172</v>
      </c>
      <c r="B103" s="53" t="s">
        <v>173</v>
      </c>
      <c r="C103" s="54">
        <v>435312</v>
      </c>
      <c r="D103" s="54">
        <v>0</v>
      </c>
      <c r="E103" s="5">
        <f>+D103-C103</f>
        <v>-435312</v>
      </c>
      <c r="F103" s="4">
        <f>D103/C103*100</f>
        <v>0</v>
      </c>
    </row>
    <row r="104" spans="1:6" ht="12.75">
      <c r="A104" s="52" t="s">
        <v>86</v>
      </c>
      <c r="B104" s="53" t="s">
        <v>50</v>
      </c>
      <c r="C104" s="54">
        <v>26600</v>
      </c>
      <c r="D104" s="54">
        <v>25270</v>
      </c>
      <c r="E104" s="5">
        <f>+D104-C104</f>
        <v>-1330</v>
      </c>
      <c r="F104" s="4">
        <v>0</v>
      </c>
    </row>
    <row r="105" spans="1:6" ht="25.5">
      <c r="A105" s="52" t="s">
        <v>174</v>
      </c>
      <c r="B105" s="53" t="s">
        <v>175</v>
      </c>
      <c r="C105" s="54">
        <v>174268</v>
      </c>
      <c r="D105" s="54">
        <v>0</v>
      </c>
      <c r="E105" s="5">
        <f>+D105-C105</f>
        <v>-174268</v>
      </c>
      <c r="F105" s="4">
        <v>0</v>
      </c>
    </row>
    <row r="106" spans="1:6" ht="12.75">
      <c r="A106" s="52" t="s">
        <v>87</v>
      </c>
      <c r="B106" s="53" t="s">
        <v>15</v>
      </c>
      <c r="C106" s="54">
        <v>101771</v>
      </c>
      <c r="D106" s="54">
        <v>42000</v>
      </c>
      <c r="E106" s="5">
        <f>D106-C106</f>
        <v>-59771</v>
      </c>
      <c r="F106" s="4">
        <v>0</v>
      </c>
    </row>
    <row r="107" spans="1:6" ht="25.5">
      <c r="A107" s="52" t="s">
        <v>153</v>
      </c>
      <c r="B107" s="53" t="s">
        <v>64</v>
      </c>
      <c r="C107" s="54">
        <v>1500000</v>
      </c>
      <c r="D107" s="54">
        <v>0</v>
      </c>
      <c r="E107" s="5">
        <f aca="true" t="shared" si="11" ref="E107:E146">+D107-C107</f>
        <v>-1500000</v>
      </c>
      <c r="F107" s="4">
        <f aca="true" t="shared" si="12" ref="F107:F114">+D107/C107*100</f>
        <v>0</v>
      </c>
    </row>
    <row r="108" spans="1:6" ht="12.75">
      <c r="A108" s="52" t="s">
        <v>176</v>
      </c>
      <c r="B108" s="53" t="s">
        <v>177</v>
      </c>
      <c r="C108" s="54">
        <v>1830499</v>
      </c>
      <c r="D108" s="54">
        <v>1830499</v>
      </c>
      <c r="E108" s="5">
        <f>+D108-C108</f>
        <v>0</v>
      </c>
      <c r="F108" s="4">
        <f t="shared" si="12"/>
        <v>100</v>
      </c>
    </row>
    <row r="109" spans="1:6" ht="62.25" customHeight="1">
      <c r="A109" s="52" t="s">
        <v>154</v>
      </c>
      <c r="B109" s="53" t="s">
        <v>186</v>
      </c>
      <c r="C109" s="54">
        <v>254785</v>
      </c>
      <c r="D109" s="54">
        <v>82993</v>
      </c>
      <c r="E109" s="5">
        <f t="shared" si="11"/>
        <v>-171792</v>
      </c>
      <c r="F109" s="4">
        <f t="shared" si="12"/>
        <v>32.573738642384754</v>
      </c>
    </row>
    <row r="110" spans="1:6" ht="25.5">
      <c r="A110" s="52" t="s">
        <v>93</v>
      </c>
      <c r="B110" s="53" t="s">
        <v>21</v>
      </c>
      <c r="C110" s="54">
        <v>2795500</v>
      </c>
      <c r="D110" s="54">
        <v>1888083</v>
      </c>
      <c r="E110" s="5">
        <f t="shared" si="11"/>
        <v>-907417</v>
      </c>
      <c r="F110" s="4">
        <f t="shared" si="12"/>
        <v>67.54008227508496</v>
      </c>
    </row>
    <row r="111" spans="1:6" ht="12.75">
      <c r="A111" s="52" t="s">
        <v>167</v>
      </c>
      <c r="B111" s="53" t="s">
        <v>168</v>
      </c>
      <c r="C111" s="54">
        <v>38028670</v>
      </c>
      <c r="D111" s="54">
        <v>34220902</v>
      </c>
      <c r="E111" s="5">
        <f>+D111-C111</f>
        <v>-3807768</v>
      </c>
      <c r="F111" s="4">
        <f t="shared" si="12"/>
        <v>89.98711235496798</v>
      </c>
    </row>
    <row r="112" spans="1:6" ht="12.75">
      <c r="A112" s="52" t="s">
        <v>155</v>
      </c>
      <c r="B112" s="53" t="s">
        <v>45</v>
      </c>
      <c r="C112" s="54">
        <v>216415</v>
      </c>
      <c r="D112" s="54">
        <v>160330.23</v>
      </c>
      <c r="E112" s="5">
        <f>+D112-C112</f>
        <v>-56084.76999999999</v>
      </c>
      <c r="F112" s="4">
        <f t="shared" si="12"/>
        <v>74.08461982764595</v>
      </c>
    </row>
    <row r="113" spans="1:6" ht="25.5">
      <c r="A113" s="52">
        <v>218775</v>
      </c>
      <c r="B113" s="53" t="s">
        <v>201</v>
      </c>
      <c r="C113" s="54">
        <v>1000000</v>
      </c>
      <c r="D113" s="54"/>
      <c r="E113" s="5">
        <f>+D113-C113</f>
        <v>-1000000</v>
      </c>
      <c r="F113" s="4">
        <f t="shared" si="12"/>
        <v>0</v>
      </c>
    </row>
    <row r="114" spans="1:6" ht="25.5">
      <c r="A114" s="52" t="s">
        <v>94</v>
      </c>
      <c r="B114" s="53" t="s">
        <v>22</v>
      </c>
      <c r="C114" s="54">
        <v>58000</v>
      </c>
      <c r="D114" s="54">
        <v>58000</v>
      </c>
      <c r="E114" s="5">
        <f t="shared" si="11"/>
        <v>0</v>
      </c>
      <c r="F114" s="4">
        <f t="shared" si="12"/>
        <v>100</v>
      </c>
    </row>
    <row r="115" spans="1:6" ht="25.5">
      <c r="A115" s="13" t="s">
        <v>73</v>
      </c>
      <c r="B115" s="16" t="s">
        <v>74</v>
      </c>
      <c r="C115" s="33">
        <f>C116</f>
        <v>5242882.88</v>
      </c>
      <c r="D115" s="33">
        <f>D116</f>
        <v>3557361.8499999996</v>
      </c>
      <c r="E115" s="36">
        <f>E116</f>
        <v>-1685521.0300000003</v>
      </c>
      <c r="F115" s="37">
        <f>F116</f>
        <v>67.8512553383607</v>
      </c>
    </row>
    <row r="116" spans="1:6" ht="25.5">
      <c r="A116" s="13" t="s">
        <v>75</v>
      </c>
      <c r="B116" s="16" t="s">
        <v>161</v>
      </c>
      <c r="C116" s="33">
        <f>C117+C119+C120+C121+C122+C124+C118+C123</f>
        <v>5242882.88</v>
      </c>
      <c r="D116" s="33">
        <f>D117+D119+D120+D121+D122+D124+D118</f>
        <v>3557361.8499999996</v>
      </c>
      <c r="E116" s="36">
        <f>D116-C116</f>
        <v>-1685521.0300000003</v>
      </c>
      <c r="F116" s="37">
        <f>D116/C116*100</f>
        <v>67.8512553383607</v>
      </c>
    </row>
    <row r="117" spans="1:6" ht="25.5">
      <c r="A117" s="52" t="s">
        <v>95</v>
      </c>
      <c r="B117" s="53" t="s">
        <v>51</v>
      </c>
      <c r="C117" s="54">
        <v>20500</v>
      </c>
      <c r="D117" s="54">
        <v>20500</v>
      </c>
      <c r="E117" s="5">
        <f t="shared" si="11"/>
        <v>0</v>
      </c>
      <c r="F117" s="4">
        <f>+D117/C117*100</f>
        <v>100</v>
      </c>
    </row>
    <row r="118" spans="1:6" ht="12.75">
      <c r="A118" s="52" t="s">
        <v>96</v>
      </c>
      <c r="B118" s="53" t="s">
        <v>23</v>
      </c>
      <c r="C118" s="54">
        <v>3599631.88</v>
      </c>
      <c r="D118" s="54">
        <v>1545281.78</v>
      </c>
      <c r="E118" s="5">
        <f>+D118-C118</f>
        <v>-2054350.0999999999</v>
      </c>
      <c r="F118" s="4">
        <f>+D118/C118*100</f>
        <v>42.92888360573138</v>
      </c>
    </row>
    <row r="119" spans="1:6" ht="25.5">
      <c r="A119" s="52" t="s">
        <v>182</v>
      </c>
      <c r="B119" s="53" t="s">
        <v>61</v>
      </c>
      <c r="C119" s="54">
        <v>1460219</v>
      </c>
      <c r="D119" s="54">
        <v>1805069.16</v>
      </c>
      <c r="E119" s="5">
        <f t="shared" si="11"/>
        <v>344850.1599999999</v>
      </c>
      <c r="F119" s="4">
        <f>+D119/C119*100</f>
        <v>123.6163315228743</v>
      </c>
    </row>
    <row r="120" spans="1:6" ht="25.5">
      <c r="A120" s="52" t="s">
        <v>97</v>
      </c>
      <c r="B120" s="53" t="s">
        <v>52</v>
      </c>
      <c r="C120" s="54">
        <v>4690</v>
      </c>
      <c r="D120" s="54">
        <v>0</v>
      </c>
      <c r="E120" s="5">
        <f t="shared" si="11"/>
        <v>-4690</v>
      </c>
      <c r="F120" s="4">
        <f>+D120/C120*100</f>
        <v>0</v>
      </c>
    </row>
    <row r="121" spans="1:6" ht="12.75" customHeight="1">
      <c r="A121" s="52" t="s">
        <v>98</v>
      </c>
      <c r="B121" s="53" t="s">
        <v>24</v>
      </c>
      <c r="C121" s="54">
        <v>31500</v>
      </c>
      <c r="D121" s="54">
        <v>50330.23</v>
      </c>
      <c r="E121" s="5">
        <f t="shared" si="11"/>
        <v>18830.230000000003</v>
      </c>
      <c r="F121" s="4">
        <f>+D121/C121*100</f>
        <v>159.77850793650794</v>
      </c>
    </row>
    <row r="122" spans="1:6" ht="27.75" customHeight="1">
      <c r="A122" s="52" t="s">
        <v>100</v>
      </c>
      <c r="B122" s="53" t="s">
        <v>54</v>
      </c>
      <c r="C122" s="54">
        <v>42000</v>
      </c>
      <c r="D122" s="54">
        <v>90844.68</v>
      </c>
      <c r="E122" s="5">
        <f t="shared" si="11"/>
        <v>48844.67999999999</v>
      </c>
      <c r="F122" s="4">
        <v>0</v>
      </c>
    </row>
    <row r="123" spans="1:6" ht="27.75" customHeight="1">
      <c r="A123" s="52">
        <v>611160</v>
      </c>
      <c r="B123" s="53" t="s">
        <v>56</v>
      </c>
      <c r="C123" s="54">
        <v>15000</v>
      </c>
      <c r="D123" s="54"/>
      <c r="E123" s="5">
        <f t="shared" si="11"/>
        <v>-15000</v>
      </c>
      <c r="F123" s="4">
        <v>0</v>
      </c>
    </row>
    <row r="124" spans="1:6" ht="38.25">
      <c r="A124" s="52" t="s">
        <v>103</v>
      </c>
      <c r="B124" s="53" t="s">
        <v>57</v>
      </c>
      <c r="C124" s="54">
        <v>69342</v>
      </c>
      <c r="D124" s="54">
        <v>45336</v>
      </c>
      <c r="E124" s="5">
        <f t="shared" si="11"/>
        <v>-24006</v>
      </c>
      <c r="F124" s="4">
        <f>+D124/C124*100</f>
        <v>65.38028900233624</v>
      </c>
    </row>
    <row r="125" spans="1:6" ht="36.75" customHeight="1">
      <c r="A125" s="31" t="s">
        <v>104</v>
      </c>
      <c r="B125" s="16" t="s">
        <v>187</v>
      </c>
      <c r="C125" s="33">
        <f>C126</f>
        <v>37000</v>
      </c>
      <c r="D125" s="34">
        <f>D126</f>
        <v>395446.39</v>
      </c>
      <c r="E125" s="36">
        <f>E126</f>
        <v>358446.39</v>
      </c>
      <c r="F125" s="37">
        <f>F126</f>
        <v>1068.774027027027</v>
      </c>
    </row>
    <row r="126" spans="1:6" ht="39" customHeight="1">
      <c r="A126" s="31" t="s">
        <v>105</v>
      </c>
      <c r="B126" s="16" t="s">
        <v>188</v>
      </c>
      <c r="C126" s="33">
        <f>C127+C129+C128</f>
        <v>37000</v>
      </c>
      <c r="D126" s="33">
        <f>D127+D129+D128</f>
        <v>395446.39</v>
      </c>
      <c r="E126" s="36">
        <f>D126-C126</f>
        <v>358446.39</v>
      </c>
      <c r="F126" s="37">
        <f>D126/C126*100</f>
        <v>1068.774027027027</v>
      </c>
    </row>
    <row r="127" spans="1:6" ht="25.5">
      <c r="A127" s="52" t="s">
        <v>106</v>
      </c>
      <c r="B127" s="53" t="s">
        <v>51</v>
      </c>
      <c r="C127" s="54"/>
      <c r="D127" s="54">
        <v>260891.46</v>
      </c>
      <c r="E127" s="5">
        <f>+D127-C127</f>
        <v>260891.46</v>
      </c>
      <c r="F127" s="4">
        <v>0</v>
      </c>
    </row>
    <row r="128" spans="1:6" ht="38.25">
      <c r="A128" s="52" t="s">
        <v>112</v>
      </c>
      <c r="B128" s="53" t="s">
        <v>30</v>
      </c>
      <c r="C128" s="54">
        <v>37000</v>
      </c>
      <c r="D128" s="54">
        <v>97729.65</v>
      </c>
      <c r="E128" s="5">
        <f>+D128-C128</f>
        <v>60729.649999999994</v>
      </c>
      <c r="F128" s="4">
        <f>+D128/C128*100</f>
        <v>264.13418918918916</v>
      </c>
    </row>
    <row r="129" spans="1:6" ht="25.5">
      <c r="A129" s="52" t="s">
        <v>113</v>
      </c>
      <c r="B129" s="53" t="s">
        <v>31</v>
      </c>
      <c r="C129" s="54"/>
      <c r="D129" s="54">
        <v>36825.28</v>
      </c>
      <c r="E129" s="5">
        <f>+D129-C129</f>
        <v>36825.28</v>
      </c>
      <c r="F129" s="4">
        <v>0</v>
      </c>
    </row>
    <row r="130" spans="1:6" ht="25.5">
      <c r="A130" s="13" t="s">
        <v>120</v>
      </c>
      <c r="B130" s="16" t="s">
        <v>121</v>
      </c>
      <c r="C130" s="33">
        <f>C131</f>
        <v>1029680</v>
      </c>
      <c r="D130" s="34">
        <f>D131</f>
        <v>1283263.3699999999</v>
      </c>
      <c r="E130" s="36">
        <f>E131</f>
        <v>253583.36999999988</v>
      </c>
      <c r="F130" s="37">
        <f>F131</f>
        <v>124.62739588998524</v>
      </c>
    </row>
    <row r="131" spans="1:6" ht="25.5">
      <c r="A131" s="13" t="s">
        <v>123</v>
      </c>
      <c r="B131" s="16" t="s">
        <v>122</v>
      </c>
      <c r="C131" s="33">
        <f>C132+C133+C134+C135</f>
        <v>1029680</v>
      </c>
      <c r="D131" s="33">
        <f>D132+D133+D134+D135</f>
        <v>1283263.3699999999</v>
      </c>
      <c r="E131" s="36">
        <f>D131-C131</f>
        <v>253583.36999999988</v>
      </c>
      <c r="F131" s="37">
        <f>D131/C131*100</f>
        <v>124.62739588998524</v>
      </c>
    </row>
    <row r="132" spans="1:6" ht="12.75">
      <c r="A132" s="52" t="s">
        <v>125</v>
      </c>
      <c r="B132" s="53" t="s">
        <v>185</v>
      </c>
      <c r="C132" s="54">
        <v>812480</v>
      </c>
      <c r="D132" s="54">
        <v>784568.99</v>
      </c>
      <c r="E132" s="5">
        <f>+D132-C132</f>
        <v>-27911.01000000001</v>
      </c>
      <c r="F132" s="4">
        <f>+D132/C132*100</f>
        <v>96.56471420834974</v>
      </c>
    </row>
    <row r="133" spans="1:6" ht="12.75">
      <c r="A133" s="52" t="s">
        <v>126</v>
      </c>
      <c r="B133" s="53" t="s">
        <v>35</v>
      </c>
      <c r="C133" s="54">
        <v>7400</v>
      </c>
      <c r="D133" s="54">
        <v>54287.96</v>
      </c>
      <c r="E133" s="5">
        <f>+D133-C133</f>
        <v>46887.96</v>
      </c>
      <c r="F133" s="4">
        <f>+D133/C133*100</f>
        <v>733.6210810810811</v>
      </c>
    </row>
    <row r="134" spans="1:6" ht="12.75" customHeight="1">
      <c r="A134" s="52" t="s">
        <v>127</v>
      </c>
      <c r="B134" s="53" t="s">
        <v>36</v>
      </c>
      <c r="C134" s="54">
        <v>25000</v>
      </c>
      <c r="D134" s="54">
        <v>4099.74</v>
      </c>
      <c r="E134" s="5">
        <f t="shared" si="11"/>
        <v>-20900.260000000002</v>
      </c>
      <c r="F134" s="4">
        <f>+D134/C134*100</f>
        <v>16.39896</v>
      </c>
    </row>
    <row r="135" spans="1:6" ht="26.25" customHeight="1">
      <c r="A135" s="52" t="s">
        <v>128</v>
      </c>
      <c r="B135" s="53" t="s">
        <v>37</v>
      </c>
      <c r="C135" s="54">
        <v>184800</v>
      </c>
      <c r="D135" s="54">
        <v>440306.68</v>
      </c>
      <c r="E135" s="5">
        <f t="shared" si="11"/>
        <v>255506.68</v>
      </c>
      <c r="F135" s="4">
        <f>+D135/C135*100</f>
        <v>238.26119047619048</v>
      </c>
    </row>
    <row r="136" spans="1:6" ht="27.75" customHeight="1">
      <c r="A136" s="13" t="s">
        <v>132</v>
      </c>
      <c r="B136" s="16" t="s">
        <v>130</v>
      </c>
      <c r="C136" s="33">
        <f>C137</f>
        <v>21436719.41</v>
      </c>
      <c r="D136" s="34">
        <f>D137</f>
        <v>5839500.01</v>
      </c>
      <c r="E136" s="36">
        <f>E137</f>
        <v>-15597219.4</v>
      </c>
      <c r="F136" s="37">
        <f>F137</f>
        <v>27.24064208852748</v>
      </c>
    </row>
    <row r="137" spans="1:6" ht="25.5">
      <c r="A137" s="13" t="s">
        <v>133</v>
      </c>
      <c r="B137" s="16" t="s">
        <v>131</v>
      </c>
      <c r="C137" s="33">
        <f>C138+C140+C143+C144+C146+C139+C141+C142+C145</f>
        <v>21436719.41</v>
      </c>
      <c r="D137" s="33">
        <f>D138+D140+D143+D144+D146+D139+D141+D142+D145</f>
        <v>5839500.01</v>
      </c>
      <c r="E137" s="36">
        <f>D137-C137</f>
        <v>-15597219.4</v>
      </c>
      <c r="F137" s="37">
        <f>D137/C137*100</f>
        <v>27.24064208852748</v>
      </c>
    </row>
    <row r="138" spans="1:6" ht="25.5">
      <c r="A138" s="52" t="s">
        <v>136</v>
      </c>
      <c r="B138" s="53" t="s">
        <v>61</v>
      </c>
      <c r="C138" s="54">
        <v>629418</v>
      </c>
      <c r="D138" s="54">
        <v>553153.72</v>
      </c>
      <c r="E138" s="5">
        <f t="shared" si="11"/>
        <v>-76264.28000000003</v>
      </c>
      <c r="F138" s="4">
        <f>+D138/C138*100</f>
        <v>87.88336526759642</v>
      </c>
    </row>
    <row r="139" spans="1:6" ht="25.5">
      <c r="A139" s="52" t="s">
        <v>189</v>
      </c>
      <c r="B139" s="53" t="s">
        <v>52</v>
      </c>
      <c r="C139" s="54">
        <v>153180</v>
      </c>
      <c r="D139" s="54">
        <v>152752.24</v>
      </c>
      <c r="E139" s="5">
        <f t="shared" si="11"/>
        <v>-427.7600000000093</v>
      </c>
      <c r="F139" s="4">
        <f>+D139/C139*100</f>
        <v>99.72074683379032</v>
      </c>
    </row>
    <row r="140" spans="1:6" ht="12.75">
      <c r="A140" s="52" t="s">
        <v>190</v>
      </c>
      <c r="B140" s="53" t="s">
        <v>24</v>
      </c>
      <c r="C140" s="54">
        <v>487191</v>
      </c>
      <c r="D140" s="54">
        <v>442697.08</v>
      </c>
      <c r="E140" s="5">
        <f t="shared" si="11"/>
        <v>-44493.919999999984</v>
      </c>
      <c r="F140" s="4">
        <f>+D140/C140*100</f>
        <v>90.86725329490898</v>
      </c>
    </row>
    <row r="141" spans="1:6" ht="12.75">
      <c r="A141" s="52" t="s">
        <v>157</v>
      </c>
      <c r="B141" s="53" t="s">
        <v>8</v>
      </c>
      <c r="C141" s="54">
        <v>32300</v>
      </c>
      <c r="D141" s="54">
        <v>32300</v>
      </c>
      <c r="E141" s="5">
        <f t="shared" si="11"/>
        <v>0</v>
      </c>
      <c r="F141" s="4">
        <f>+D142/C142*100</f>
        <v>100</v>
      </c>
    </row>
    <row r="142" spans="1:6" ht="25.5">
      <c r="A142" s="52" t="s">
        <v>191</v>
      </c>
      <c r="B142" s="53" t="s">
        <v>175</v>
      </c>
      <c r="C142" s="54">
        <v>29700</v>
      </c>
      <c r="D142" s="54">
        <v>29700</v>
      </c>
      <c r="E142" s="5">
        <f>+D142-C142</f>
        <v>0</v>
      </c>
      <c r="F142" s="4">
        <v>0</v>
      </c>
    </row>
    <row r="143" spans="1:6" ht="12.75" customHeight="1">
      <c r="A143" s="52" t="s">
        <v>158</v>
      </c>
      <c r="B143" s="53" t="s">
        <v>65</v>
      </c>
      <c r="C143" s="54">
        <f>6893111+107523.41+10000000</f>
        <v>17000634.41</v>
      </c>
      <c r="D143" s="54">
        <v>3725422.95</v>
      </c>
      <c r="E143" s="5">
        <f t="shared" si="11"/>
        <v>-13275211.46</v>
      </c>
      <c r="F143" s="4">
        <v>0</v>
      </c>
    </row>
    <row r="144" spans="1:6" ht="25.5">
      <c r="A144" s="52" t="s">
        <v>159</v>
      </c>
      <c r="B144" s="53" t="s">
        <v>44</v>
      </c>
      <c r="C144" s="54">
        <v>1065784</v>
      </c>
      <c r="D144" s="54">
        <v>10854</v>
      </c>
      <c r="E144" s="5">
        <f t="shared" si="11"/>
        <v>-1054930</v>
      </c>
      <c r="F144" s="4">
        <f>+D144/C144*100</f>
        <v>1.0184052303280966</v>
      </c>
    </row>
    <row r="145" spans="1:6" ht="25.5">
      <c r="A145" s="52" t="s">
        <v>160</v>
      </c>
      <c r="B145" s="53" t="s">
        <v>18</v>
      </c>
      <c r="C145" s="54">
        <v>465036</v>
      </c>
      <c r="D145" s="54">
        <v>426423</v>
      </c>
      <c r="E145" s="5">
        <f>+D145-C145</f>
        <v>-38613</v>
      </c>
      <c r="F145" s="4">
        <v>0</v>
      </c>
    </row>
    <row r="146" spans="1:6" ht="25.5">
      <c r="A146" s="52">
        <v>15178775</v>
      </c>
      <c r="B146" s="53" t="s">
        <v>201</v>
      </c>
      <c r="C146" s="54">
        <v>1573476</v>
      </c>
      <c r="D146" s="54">
        <v>466197.02</v>
      </c>
      <c r="E146" s="5">
        <f t="shared" si="11"/>
        <v>-1107278.98</v>
      </c>
      <c r="F146" s="4">
        <v>0</v>
      </c>
    </row>
    <row r="147" spans="1:6" ht="25.5">
      <c r="A147" s="13" t="s">
        <v>139</v>
      </c>
      <c r="B147" s="16" t="s">
        <v>178</v>
      </c>
      <c r="C147" s="33">
        <f>C148</f>
        <v>107400</v>
      </c>
      <c r="D147" s="34">
        <f>D148</f>
        <v>1</v>
      </c>
      <c r="E147" s="36">
        <f>E148</f>
        <v>-107399</v>
      </c>
      <c r="F147" s="37">
        <f>F148</f>
        <v>0.0009310986964618251</v>
      </c>
    </row>
    <row r="148" spans="1:6" ht="12.75">
      <c r="A148" s="13" t="s">
        <v>140</v>
      </c>
      <c r="B148" s="16" t="s">
        <v>179</v>
      </c>
      <c r="C148" s="33">
        <f>C149</f>
        <v>107400</v>
      </c>
      <c r="D148" s="33">
        <f>D149</f>
        <v>1</v>
      </c>
      <c r="E148" s="36">
        <f>D148-C148</f>
        <v>-107399</v>
      </c>
      <c r="F148" s="37">
        <f>D148/C148*100</f>
        <v>0.0009310986964618251</v>
      </c>
    </row>
    <row r="149" spans="1:6" ht="25.5">
      <c r="A149" s="52" t="s">
        <v>141</v>
      </c>
      <c r="B149" s="53" t="s">
        <v>51</v>
      </c>
      <c r="C149" s="54">
        <v>107400</v>
      </c>
      <c r="D149" s="54">
        <v>1</v>
      </c>
      <c r="E149" s="5">
        <f>+D149-C149</f>
        <v>-107399</v>
      </c>
      <c r="F149" s="4">
        <f>+D149/C149*100</f>
        <v>0.0009310986964618251</v>
      </c>
    </row>
    <row r="150" spans="1:6" ht="25.5">
      <c r="A150" s="13" t="s">
        <v>142</v>
      </c>
      <c r="B150" s="16" t="s">
        <v>143</v>
      </c>
      <c r="C150" s="17">
        <f>C151</f>
        <v>27000</v>
      </c>
      <c r="D150" s="17">
        <f>D151</f>
        <v>26999</v>
      </c>
      <c r="E150" s="17">
        <f>E151</f>
        <v>-1</v>
      </c>
      <c r="F150" s="18">
        <f>F151</f>
        <v>99.9962962962963</v>
      </c>
    </row>
    <row r="151" spans="1:6" ht="27" customHeight="1">
      <c r="A151" s="13" t="s">
        <v>145</v>
      </c>
      <c r="B151" s="16" t="s">
        <v>144</v>
      </c>
      <c r="C151" s="17">
        <f>C152</f>
        <v>27000</v>
      </c>
      <c r="D151" s="17">
        <f>D152</f>
        <v>26999</v>
      </c>
      <c r="E151" s="17">
        <f>D151-C151</f>
        <v>-1</v>
      </c>
      <c r="F151" s="18">
        <f>D151/C151*100</f>
        <v>99.9962962962963</v>
      </c>
    </row>
    <row r="152" spans="1:6" ht="25.5">
      <c r="A152" s="52" t="s">
        <v>146</v>
      </c>
      <c r="B152" s="53" t="s">
        <v>51</v>
      </c>
      <c r="C152" s="54">
        <v>27000</v>
      </c>
      <c r="D152" s="54">
        <v>26999</v>
      </c>
      <c r="E152" s="54">
        <f>D152-C152</f>
        <v>-1</v>
      </c>
      <c r="F152" s="54">
        <f>D152/C152*100</f>
        <v>99.9962962962963</v>
      </c>
    </row>
    <row r="153" spans="1:6" ht="18" customHeight="1">
      <c r="A153" s="26"/>
      <c r="B153" s="48" t="s">
        <v>150</v>
      </c>
      <c r="C153" s="35">
        <f>C99+C115+C125+C130+C136+C147+C150</f>
        <v>74365002.29</v>
      </c>
      <c r="D153" s="35">
        <f>D99+D115+D125+D130+D136+D147+D150</f>
        <v>49503766.269999996</v>
      </c>
      <c r="E153" s="36">
        <f>D153-C153</f>
        <v>-24861236.02000001</v>
      </c>
      <c r="F153" s="37">
        <f>+D153/C153*100</f>
        <v>66.56863409611816</v>
      </c>
    </row>
    <row r="156" spans="1:5" ht="18.75">
      <c r="A156" s="61" t="s">
        <v>68</v>
      </c>
      <c r="B156" s="61"/>
      <c r="C156" s="61"/>
      <c r="D156" s="61" t="s">
        <v>69</v>
      </c>
      <c r="E156" s="61"/>
    </row>
    <row r="157" spans="1:5" ht="18.75">
      <c r="A157" s="61"/>
      <c r="B157" s="61"/>
      <c r="C157" s="61"/>
      <c r="D157" s="61"/>
      <c r="E157" s="61"/>
    </row>
    <row r="158" spans="1:5" ht="18.75">
      <c r="A158" s="61" t="s">
        <v>40</v>
      </c>
      <c r="B158" s="61"/>
      <c r="C158" s="61"/>
      <c r="D158" s="61"/>
      <c r="E158" s="61"/>
    </row>
    <row r="159" spans="1:5" ht="18.75">
      <c r="A159" s="61" t="s">
        <v>41</v>
      </c>
      <c r="B159" s="61"/>
      <c r="C159" s="61"/>
      <c r="D159" s="61"/>
      <c r="E159" s="61"/>
    </row>
    <row r="160" spans="1:5" ht="18.75">
      <c r="A160" s="61" t="s">
        <v>42</v>
      </c>
      <c r="B160" s="61"/>
      <c r="C160" s="61"/>
      <c r="D160" s="61" t="s">
        <v>49</v>
      </c>
      <c r="E160" s="61"/>
    </row>
    <row r="161" spans="1:5" ht="15.75">
      <c r="A161" s="51"/>
      <c r="B161" s="51"/>
      <c r="C161" s="51"/>
      <c r="D161" s="51"/>
      <c r="E161" s="51"/>
    </row>
  </sheetData>
  <sheetProtection/>
  <mergeCells count="4">
    <mergeCell ref="C1:D1"/>
    <mergeCell ref="C4:F4"/>
    <mergeCell ref="A7:F7"/>
    <mergeCell ref="A8:F8"/>
  </mergeCells>
  <conditionalFormatting sqref="B24">
    <cfRule type="expression" priority="1" dxfId="0" stopIfTrue="1">
      <formula>IV24=1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2023-01-30T10:32:12Z</cp:lastPrinted>
  <dcterms:created xsi:type="dcterms:W3CDTF">2015-04-15T06:48:28Z</dcterms:created>
  <dcterms:modified xsi:type="dcterms:W3CDTF">2023-01-30T10:32:14Z</dcterms:modified>
  <cp:category/>
  <cp:version/>
  <cp:contentType/>
  <cp:contentStatus/>
</cp:coreProperties>
</file>